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anny Colon\Desktop\CONTABILIDAD\estados financieros\noviembre 2023\ESTADOS\"/>
    </mc:Choice>
  </mc:AlternateContent>
  <bookViews>
    <workbookView xWindow="0" yWindow="0" windowWidth="20490" windowHeight="6450"/>
  </bookViews>
  <sheets>
    <sheet name="Hoja1" sheetId="1" r:id="rId1"/>
  </sheets>
  <externalReferences>
    <externalReference r:id="rId2"/>
  </externalReferences>
  <definedNames>
    <definedName name="_xlnm.Print_Area" localSheetId="0">Hoja1!$A$1:$G$96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D88" i="1"/>
  <c r="D87" i="1"/>
  <c r="D86" i="1"/>
  <c r="D78" i="1"/>
  <c r="D77" i="1"/>
  <c r="D75" i="1"/>
  <c r="D73" i="1"/>
  <c r="D69" i="1"/>
  <c r="D65" i="1"/>
  <c r="D60" i="1"/>
  <c r="D59" i="1"/>
  <c r="D58" i="1"/>
  <c r="D57" i="1"/>
  <c r="D56" i="1"/>
  <c r="D53" i="1"/>
  <c r="D52" i="1"/>
  <c r="D51" i="1"/>
  <c r="D49" i="1"/>
  <c r="D48" i="1"/>
  <c r="E41" i="1"/>
  <c r="D40" i="1"/>
  <c r="E39" i="1" s="1"/>
  <c r="E24" i="1"/>
  <c r="D21" i="1"/>
  <c r="D20" i="1"/>
  <c r="D19" i="1"/>
  <c r="D18" i="1"/>
  <c r="D17" i="1"/>
  <c r="D11" i="1"/>
  <c r="E10" i="1" s="1"/>
  <c r="D76" i="1" l="1"/>
  <c r="D82" i="1"/>
  <c r="E81" i="1" s="1"/>
  <c r="E22" i="1"/>
  <c r="D23" i="1" s="1"/>
  <c r="D55" i="1"/>
  <c r="D46" i="1" s="1"/>
  <c r="D45" i="1" s="1"/>
  <c r="E44" i="1" s="1"/>
  <c r="D72" i="1"/>
  <c r="E71" i="1" s="1"/>
  <c r="E15" i="1"/>
  <c r="E14" i="1" s="1"/>
  <c r="E8" i="1" s="1"/>
  <c r="D9" i="1" s="1"/>
  <c r="E62" i="1"/>
  <c r="E7" i="1" l="1"/>
  <c r="E6" i="1"/>
</calcChain>
</file>

<file path=xl/sharedStrings.xml><?xml version="1.0" encoding="utf-8"?>
<sst xmlns="http://schemas.openxmlformats.org/spreadsheetml/2006/main" count="87" uniqueCount="80">
  <si>
    <t xml:space="preserve">Instituto De Desarrollo y Credito Corporativo (IDECOOP)  </t>
  </si>
  <si>
    <t>Balance General</t>
  </si>
  <si>
    <t>Al 30  de Noviembre  2023</t>
  </si>
  <si>
    <t xml:space="preserve"> (Valores en RD$)</t>
  </si>
  <si>
    <t>Activos</t>
  </si>
  <si>
    <t>Activos corrientes</t>
  </si>
  <si>
    <t>Disponibilidades</t>
  </si>
  <si>
    <t>Moneda Nacional</t>
  </si>
  <si>
    <t>CAJA GENERAL</t>
  </si>
  <si>
    <t xml:space="preserve">CAJA GENERAL </t>
  </si>
  <si>
    <t>Cajas Chica</t>
  </si>
  <si>
    <t>Caja Chica</t>
  </si>
  <si>
    <t>Bancos, Instituciones Financieras y Cooperativas</t>
  </si>
  <si>
    <t>Cuentas Corrientes</t>
  </si>
  <si>
    <t>Banco de Reservas (106000489)</t>
  </si>
  <si>
    <t>Banco de Reservas (102418870)</t>
  </si>
  <si>
    <t>Ingresos del Gobierno</t>
  </si>
  <si>
    <t>Banco de Reservas (102493863)</t>
  </si>
  <si>
    <t>Banco de Reservas (102524548)UT</t>
  </si>
  <si>
    <t>Banco de Reservas (9603978996)</t>
  </si>
  <si>
    <t>Activos Diferidos</t>
  </si>
  <si>
    <t>Fianzas y Depositos</t>
  </si>
  <si>
    <t>Deposito Agua y Basura</t>
  </si>
  <si>
    <t>Deposito de Telefono</t>
  </si>
  <si>
    <t>Deposito de Alquileres</t>
  </si>
  <si>
    <t>Deposito de Electricidad</t>
  </si>
  <si>
    <t>Deposito Cuenta CCC-CA</t>
  </si>
  <si>
    <t>Carmen Antonia Segura</t>
  </si>
  <si>
    <t>Rosa Rodriguez</t>
  </si>
  <si>
    <t>Elizabeth Alcantara</t>
  </si>
  <si>
    <t>Abraham Abukama Cabrera</t>
  </si>
  <si>
    <t>Ramon</t>
  </si>
  <si>
    <t>Deulin</t>
  </si>
  <si>
    <t>Marichal</t>
  </si>
  <si>
    <t>Mildred</t>
  </si>
  <si>
    <t>Yohnny Wascar</t>
  </si>
  <si>
    <t>Gasto Pagado Por Adelantado</t>
  </si>
  <si>
    <t>Programa de Computo y Licenciamiento</t>
  </si>
  <si>
    <t>Inventarios</t>
  </si>
  <si>
    <t>Inventarios de consumos materiales y suministros</t>
  </si>
  <si>
    <t>Activos No Corriente</t>
  </si>
  <si>
    <t>Bienes en Uso Neto</t>
  </si>
  <si>
    <t>Propiedad Planta y Equipos</t>
  </si>
  <si>
    <t>Edificios y Terrenos</t>
  </si>
  <si>
    <t>Mobiliario y enseres Equipo de Oficinas y Computos</t>
  </si>
  <si>
    <t xml:space="preserve">Mobiliario y enseres Equipo de Oficinas </t>
  </si>
  <si>
    <t>Equipos de Computos</t>
  </si>
  <si>
    <t>Equipos de Transporte</t>
  </si>
  <si>
    <t>Otros Activos</t>
  </si>
  <si>
    <t>Electrodomesticos</t>
  </si>
  <si>
    <t>Depreciacion Acumulada</t>
  </si>
  <si>
    <t>Mobiliario de Oficina</t>
  </si>
  <si>
    <t>Equipo de Transporte</t>
  </si>
  <si>
    <t>Equipo de Computos</t>
  </si>
  <si>
    <t>BIENES INTANGIBLES</t>
  </si>
  <si>
    <t>INVESTIGACIÓN Y DESARROLLO</t>
  </si>
  <si>
    <t>PROGRAMAS DE INFORMÁTICA Y BASE DE DATOS</t>
  </si>
  <si>
    <t>AMORTIZACION BIENES INTANGIBLES</t>
  </si>
  <si>
    <t>INVESTIGACION Y DESARROLLO</t>
  </si>
  <si>
    <t>PROGRAMAS DE INFORMATICA Y BASE DE DATOS</t>
  </si>
  <si>
    <t>Pasivos</t>
  </si>
  <si>
    <t>Pasivos Corrientes</t>
  </si>
  <si>
    <t>Cuentas Por Pagar Año 2016</t>
  </si>
  <si>
    <t xml:space="preserve">Cuentas Por Pagar </t>
  </si>
  <si>
    <t>RETENCIONES Y ACUMULACIONES POR PAGAR</t>
  </si>
  <si>
    <t>ITBIS RETENIDO</t>
  </si>
  <si>
    <t>5% ESTADO</t>
  </si>
  <si>
    <t>10% ISR</t>
  </si>
  <si>
    <t>Capital Reservas y Superavit</t>
  </si>
  <si>
    <t>Patrimonio y Reservas</t>
  </si>
  <si>
    <t>Patrimonio Institucional</t>
  </si>
  <si>
    <t>Donaciones</t>
  </si>
  <si>
    <t>Resultado de Periodos Anteriores</t>
  </si>
  <si>
    <t>Ajustes Años Anteriores</t>
  </si>
  <si>
    <t>Ajustes Del Periodo</t>
  </si>
  <si>
    <t>Resultado Del Periodo</t>
  </si>
  <si>
    <t>TOTAL ACTIVOS  88,558,794.05</t>
  </si>
  <si>
    <t>TOTAL PASIVOS + PATRIMONIO 88,558,794.05</t>
  </si>
  <si>
    <t xml:space="preserve"> Firma del Contador General</t>
  </si>
  <si>
    <t xml:space="preserve"> Firma del 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</si>
</sst>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4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9"/>
      <color rgb="FF231F20"/>
      <name val="Times New Roman"/>
      <family val="1"/>
    </font>
    <font>
      <sz val="10"/>
      <color rgb="FF231F20"/>
      <name val="Calibri"/>
      <family val="2"/>
      <scheme val="minor"/>
    </font>
    <font>
      <b/>
      <u/>
      <sz val="10"/>
      <color rgb="FF231F20"/>
      <name val="Times New Roman"/>
      <family val="1"/>
    </font>
    <font>
      <b/>
      <sz val="10"/>
      <color rgb="FF231F20"/>
      <name val="Calibri"/>
      <family val="2"/>
      <scheme val="minor"/>
    </font>
    <font>
      <sz val="9"/>
      <color rgb="FF231F20"/>
      <name val="Times New Roman"/>
      <family val="1"/>
    </font>
    <font>
      <b/>
      <sz val="10"/>
      <color rgb="FF231F20"/>
      <name val="Calibri"/>
      <family val="2"/>
    </font>
    <font>
      <sz val="11"/>
      <name val="Calibri"/>
      <family val="2"/>
      <scheme val="minor"/>
    </font>
    <font>
      <sz val="9"/>
      <name val="Times New Roman"/>
      <family val="1"/>
    </font>
    <font>
      <sz val="10"/>
      <name val="Times New Roman"/>
      <family val="1"/>
    </font>
    <font>
      <b/>
      <u/>
      <sz val="9"/>
      <name val="Times New Roman"/>
      <family val="1"/>
    </font>
    <font>
      <sz val="10"/>
      <name val="Calibri"/>
      <family val="2"/>
      <scheme val="minor"/>
    </font>
    <font>
      <b/>
      <u/>
      <sz val="10"/>
      <color rgb="FFFF0000"/>
      <name val="Times New Roman"/>
      <family val="1"/>
    </font>
    <font>
      <b/>
      <u val="singleAccounting"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3" fontId="8" fillId="0" borderId="0" xfId="1" applyFont="1" applyAlignment="1">
      <alignment vertical="center" wrapText="1"/>
    </xf>
    <xf numFmtId="165" fontId="0" fillId="0" borderId="0" xfId="0" applyNumberFormat="1"/>
    <xf numFmtId="0" fontId="9" fillId="0" borderId="0" xfId="0" applyFont="1" applyAlignment="1">
      <alignment vertical="center" wrapText="1"/>
    </xf>
    <xf numFmtId="43" fontId="8" fillId="0" borderId="0" xfId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 indent="1"/>
    </xf>
    <xf numFmtId="43" fontId="10" fillId="0" borderId="0" xfId="1" applyNumberFormat="1" applyFont="1" applyBorder="1" applyAlignment="1">
      <alignment horizontal="center" vertical="center" wrapText="1"/>
    </xf>
    <xf numFmtId="43" fontId="10" fillId="0" borderId="0" xfId="1" applyFont="1" applyBorder="1" applyAlignment="1">
      <alignment horizontal="center" vertical="center" wrapText="1"/>
    </xf>
    <xf numFmtId="0" fontId="0" fillId="2" borderId="0" xfId="0" applyFill="1"/>
    <xf numFmtId="43" fontId="7" fillId="0" borderId="0" xfId="1" applyFont="1" applyBorder="1"/>
    <xf numFmtId="43" fontId="6" fillId="0" borderId="0" xfId="1" applyFont="1" applyBorder="1" applyAlignment="1">
      <alignment horizontal="center" vertical="center" wrapText="1"/>
    </xf>
    <xf numFmtId="43" fontId="7" fillId="0" borderId="0" xfId="1" applyFont="1" applyFill="1" applyBorder="1"/>
    <xf numFmtId="43" fontId="11" fillId="0" borderId="0" xfId="1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vertical="center" wrapText="1"/>
    </xf>
    <xf numFmtId="43" fontId="13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4" fillId="0" borderId="0" xfId="1" applyFont="1" applyBorder="1" applyAlignment="1">
      <alignment horizontal="center" vertical="center" wrapText="1"/>
    </xf>
    <xf numFmtId="43" fontId="14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3" fontId="4" fillId="0" borderId="0" xfId="1" applyFont="1" applyBorder="1" applyAlignment="1">
      <alignment vertical="center" wrapText="1"/>
    </xf>
    <xf numFmtId="43" fontId="7" fillId="0" borderId="0" xfId="1" applyFont="1" applyFill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43" fontId="10" fillId="0" borderId="0" xfId="1" applyFont="1" applyFill="1" applyBorder="1" applyAlignment="1">
      <alignment horizontal="right" vertical="center" wrapText="1"/>
    </xf>
    <xf numFmtId="43" fontId="6" fillId="0" borderId="0" xfId="1" applyFont="1" applyBorder="1" applyAlignment="1">
      <alignment horizontal="right" vertical="center" wrapText="1"/>
    </xf>
    <xf numFmtId="43" fontId="13" fillId="0" borderId="0" xfId="1" applyFont="1" applyFill="1" applyBorder="1" applyAlignment="1">
      <alignment horizontal="center" vertical="center" wrapText="1"/>
    </xf>
    <xf numFmtId="43" fontId="16" fillId="0" borderId="0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3" fontId="15" fillId="0" borderId="0" xfId="1" applyFont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7" fillId="0" borderId="0" xfId="0" applyFont="1"/>
    <xf numFmtId="43" fontId="18" fillId="0" borderId="0" xfId="1" applyFont="1" applyBorder="1" applyAlignment="1">
      <alignment horizontal="center" vertical="center" wrapText="1"/>
    </xf>
    <xf numFmtId="43" fontId="19" fillId="0" borderId="0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3" fontId="20" fillId="0" borderId="0" xfId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43" fontId="22" fillId="0" borderId="0" xfId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3" fontId="11" fillId="0" borderId="0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/>
    <xf numFmtId="43" fontId="5" fillId="0" borderId="0" xfId="1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 applyAlignment="1">
      <alignment vertical="center" wrapText="1"/>
    </xf>
    <xf numFmtId="0" fontId="8" fillId="0" borderId="1" xfId="0" applyFont="1" applyBorder="1"/>
    <xf numFmtId="164" fontId="0" fillId="0" borderId="0" xfId="0" applyNumberFormat="1"/>
    <xf numFmtId="43" fontId="8" fillId="0" borderId="2" xfId="1" applyFont="1" applyBorder="1"/>
    <xf numFmtId="164" fontId="23" fillId="0" borderId="3" xfId="0" applyNumberFormat="1" applyFont="1" applyBorder="1"/>
    <xf numFmtId="0" fontId="0" fillId="0" borderId="3" xfId="0" applyBorder="1"/>
    <xf numFmtId="0" fontId="7" fillId="0" borderId="0" xfId="0" applyFont="1"/>
    <xf numFmtId="43" fontId="24" fillId="0" borderId="0" xfId="1" applyFont="1"/>
    <xf numFmtId="164" fontId="23" fillId="0" borderId="0" xfId="0" applyNumberFormat="1" applyFont="1"/>
    <xf numFmtId="0" fontId="25" fillId="0" borderId="4" xfId="0" applyFont="1" applyBorder="1"/>
    <xf numFmtId="43" fontId="7" fillId="0" borderId="0" xfId="1" applyFont="1" applyFill="1"/>
    <xf numFmtId="164" fontId="0" fillId="0" borderId="4" xfId="0" applyNumberFormat="1" applyBorder="1"/>
    <xf numFmtId="0" fontId="0" fillId="0" borderId="4" xfId="0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8" fillId="0" borderId="0" xfId="0" applyNumberFormat="1" applyFont="1"/>
    <xf numFmtId="164" fontId="2" fillId="0" borderId="0" xfId="0" applyNumberFormat="1" applyFont="1" applyAlignment="1">
      <alignment horizontal="center"/>
    </xf>
    <xf numFmtId="0" fontId="8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1</xdr:col>
      <xdr:colOff>1019175</xdr:colOff>
      <xdr:row>4</xdr:row>
      <xdr:rowOff>38100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0191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anny%20Colon/Desktop/CONTABILIDAD/estados%20financieros/noviembre%202023/BALANCE%20GENERAL%20definitivo%20NOVIEMBRE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al Agosto 2023 "/>
      <sheetName val="Estado resultado acum agosto 23"/>
      <sheetName val="ACTIVOS DESCARTADOS"/>
      <sheetName val="BIENES INTANGIBLES"/>
      <sheetName val="DEPRECIACION"/>
      <sheetName val="Estado resultado mes noviembre"/>
      <sheetName val="presupuesto"/>
      <sheetName val="Estado de resultado noviembre"/>
      <sheetName val="Balance General "/>
      <sheetName val="Hoja3"/>
      <sheetName val="DEPRECIACION ACTIVOS F "/>
      <sheetName val="ACTIVOS FIJOS CUADRE"/>
      <sheetName val="ACTIVOS F"/>
      <sheetName val="Estado resultado mes agosto 23"/>
      <sheetName val="Estado resultado Julio corregid"/>
      <sheetName val="Bce Gral Julio 2023 corregido"/>
      <sheetName val="Estado de resultado agosto def."/>
      <sheetName val="Balance General agosto definiti"/>
      <sheetName val="ACTIVOS FIJOS"/>
      <sheetName val="Balance General Julio 2023"/>
      <sheetName val="Estado de resultado Julio "/>
      <sheetName val="Estado res. mes julio"/>
      <sheetName val="Hoja1"/>
      <sheetName val="ed (2)"/>
      <sheetName val="Hoja6"/>
      <sheetName val="ED AJUSTES"/>
      <sheetName val="Hoja2"/>
      <sheetName val="Balance junio 2023"/>
      <sheetName val="Estado de resultado Junio"/>
      <sheetName val="resumen estados de 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7">
          <cell r="F117">
            <v>13508323.670000076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topLeftCell="B85" zoomScaleNormal="100" workbookViewId="0">
      <selection activeCell="G10" sqref="G10"/>
    </sheetView>
  </sheetViews>
  <sheetFormatPr baseColWidth="10" defaultRowHeight="15" x14ac:dyDescent="0.25"/>
  <cols>
    <col min="1" max="1" width="6.85546875" hidden="1" customWidth="1"/>
    <col min="2" max="2" width="36" customWidth="1"/>
    <col min="3" max="3" width="11.42578125" hidden="1" customWidth="1"/>
    <col min="4" max="4" width="15.42578125" customWidth="1"/>
    <col min="5" max="5" width="18.5703125" customWidth="1"/>
    <col min="6" max="6" width="9.42578125" customWidth="1"/>
  </cols>
  <sheetData>
    <row r="1" spans="1:6" ht="15.75" x14ac:dyDescent="0.25">
      <c r="B1" s="1" t="s">
        <v>0</v>
      </c>
      <c r="C1" s="1"/>
      <c r="D1" s="1"/>
      <c r="E1" s="1"/>
    </row>
    <row r="2" spans="1:6" ht="15.75" x14ac:dyDescent="0.25">
      <c r="B2" s="1" t="s">
        <v>1</v>
      </c>
      <c r="C2" s="1"/>
      <c r="D2" s="1"/>
      <c r="E2" s="1"/>
    </row>
    <row r="3" spans="1:6" ht="15.75" x14ac:dyDescent="0.25">
      <c r="B3" s="1" t="s">
        <v>2</v>
      </c>
      <c r="C3" s="1"/>
      <c r="D3" s="1"/>
      <c r="E3" s="1"/>
    </row>
    <row r="4" spans="1:6" ht="15.75" x14ac:dyDescent="0.25">
      <c r="B4" s="1" t="s">
        <v>3</v>
      </c>
      <c r="C4" s="1"/>
      <c r="D4" s="1"/>
      <c r="E4" s="1"/>
    </row>
    <row r="5" spans="1:6" ht="18.75" x14ac:dyDescent="0.25">
      <c r="B5" s="2"/>
      <c r="E5" s="3">
        <v>2023</v>
      </c>
    </row>
    <row r="6" spans="1:6" x14ac:dyDescent="0.25">
      <c r="A6">
        <v>1</v>
      </c>
      <c r="B6" s="4" t="s">
        <v>4</v>
      </c>
      <c r="C6" s="5"/>
      <c r="D6" s="5"/>
      <c r="E6" s="6">
        <f>E7+E44+E62</f>
        <v>88558794.049999982</v>
      </c>
    </row>
    <row r="7" spans="1:6" ht="15" customHeight="1" x14ac:dyDescent="0.25">
      <c r="A7">
        <v>10</v>
      </c>
      <c r="B7" s="4" t="s">
        <v>5</v>
      </c>
      <c r="C7" s="8"/>
      <c r="E7" s="9">
        <f>E12+E14+E22+E10</f>
        <v>32252453.699999977</v>
      </c>
    </row>
    <row r="8" spans="1:6" ht="15" customHeight="1" x14ac:dyDescent="0.25">
      <c r="A8">
        <v>101</v>
      </c>
      <c r="B8" s="10" t="s">
        <v>6</v>
      </c>
      <c r="C8" s="11"/>
      <c r="E8" s="12">
        <f>E12+E14+E10</f>
        <v>21204905.059999976</v>
      </c>
      <c r="F8" s="13"/>
    </row>
    <row r="9" spans="1:6" ht="15" customHeight="1" x14ac:dyDescent="0.25">
      <c r="A9">
        <v>10101</v>
      </c>
      <c r="B9" s="10" t="s">
        <v>7</v>
      </c>
      <c r="D9" s="14">
        <f>E8</f>
        <v>21204905.059999976</v>
      </c>
      <c r="E9" s="15"/>
      <c r="F9" s="13"/>
    </row>
    <row r="10" spans="1:6" ht="15" customHeight="1" x14ac:dyDescent="0.25">
      <c r="A10">
        <v>1010101</v>
      </c>
      <c r="B10" s="10" t="s">
        <v>8</v>
      </c>
      <c r="D10" s="16"/>
      <c r="E10" s="12">
        <f>+D11</f>
        <v>0</v>
      </c>
      <c r="F10" s="13"/>
    </row>
    <row r="11" spans="1:6" ht="15" customHeight="1" x14ac:dyDescent="0.25">
      <c r="A11">
        <v>101010101</v>
      </c>
      <c r="B11" s="10" t="s">
        <v>9</v>
      </c>
      <c r="D11" s="16">
        <f>13715.13-13715.13+51975-51975</f>
        <v>0</v>
      </c>
      <c r="E11" s="15"/>
      <c r="F11" s="13"/>
    </row>
    <row r="12" spans="1:6" ht="15" customHeight="1" x14ac:dyDescent="0.25">
      <c r="A12">
        <v>1010101</v>
      </c>
      <c r="B12" s="10" t="s">
        <v>10</v>
      </c>
      <c r="E12" s="14">
        <v>50000</v>
      </c>
      <c r="F12" s="13"/>
    </row>
    <row r="13" spans="1:6" ht="15" customHeight="1" x14ac:dyDescent="0.25">
      <c r="A13">
        <v>101010103</v>
      </c>
      <c r="B13" s="4" t="s">
        <v>11</v>
      </c>
      <c r="C13" s="17"/>
      <c r="D13" s="18">
        <v>50000</v>
      </c>
      <c r="E13" s="19"/>
      <c r="F13" s="13"/>
    </row>
    <row r="14" spans="1:6" ht="24.75" customHeight="1" x14ac:dyDescent="0.25">
      <c r="A14">
        <v>1010102</v>
      </c>
      <c r="B14" s="4" t="s">
        <v>12</v>
      </c>
      <c r="C14" s="20"/>
      <c r="E14" s="21">
        <f>E15</f>
        <v>21154905.059999976</v>
      </c>
      <c r="F14" s="13"/>
    </row>
    <row r="15" spans="1:6" ht="15" customHeight="1" x14ac:dyDescent="0.25">
      <c r="A15">
        <v>101010201</v>
      </c>
      <c r="B15" s="4" t="s">
        <v>13</v>
      </c>
      <c r="C15" s="20"/>
      <c r="E15" s="21">
        <f>D16+D17+D18+D19+D21+D20</f>
        <v>21154905.059999976</v>
      </c>
      <c r="F15" s="13"/>
    </row>
    <row r="16" spans="1:6" ht="15" customHeight="1" x14ac:dyDescent="0.25">
      <c r="A16">
        <v>10101020102</v>
      </c>
      <c r="B16" s="10" t="s">
        <v>14</v>
      </c>
      <c r="C16" s="17"/>
      <c r="D16" s="22">
        <v>0</v>
      </c>
      <c r="E16" s="19"/>
      <c r="F16" s="13"/>
    </row>
    <row r="17" spans="1:6" ht="15" customHeight="1" x14ac:dyDescent="0.25">
      <c r="A17">
        <v>10101020103</v>
      </c>
      <c r="B17" s="10" t="s">
        <v>15</v>
      </c>
      <c r="C17" s="20"/>
      <c r="D17" s="18">
        <f>1352851.28-135160.34+115.75+162000-378.57-1521.1-44814.8+18193.48-1225-18193.48+18193.48</f>
        <v>1350060.6999999997</v>
      </c>
      <c r="E17" s="19"/>
      <c r="F17" s="13"/>
    </row>
    <row r="18" spans="1:6" ht="15" customHeight="1" x14ac:dyDescent="0.25">
      <c r="A18">
        <v>10101020105</v>
      </c>
      <c r="B18" s="23" t="s">
        <v>16</v>
      </c>
      <c r="C18" s="24"/>
      <c r="D18" s="25">
        <f>31118518.16+23306137.43-15975117.03+23306137.43-18818674.74+23306137.43-24488113.37+23306137.43-24875630.27+23306137.43-25217731.69+23306137.43-29864956.42-77825.45+23306137.43-21410198.07-27031736.61+535533.86+70613.08+396819.23+3376289.37+77825.05+46612274.86-27820528.91+5033193.23+465872.04-24211542.93+23443371.04+591910.62+50727638.82-66693774.31</f>
        <v>19106991.569999978</v>
      </c>
      <c r="E18" s="9"/>
      <c r="F18" s="13"/>
    </row>
    <row r="19" spans="1:6" ht="15" customHeight="1" x14ac:dyDescent="0.25">
      <c r="A19">
        <v>10101020106</v>
      </c>
      <c r="B19" s="10" t="s">
        <v>17</v>
      </c>
      <c r="C19" s="26"/>
      <c r="D19" s="27">
        <f>368283.11-178456.23-162000-275-325-325</f>
        <v>26901.879999999976</v>
      </c>
      <c r="E19" s="28"/>
      <c r="F19" s="13"/>
    </row>
    <row r="20" spans="1:6" ht="15" customHeight="1" x14ac:dyDescent="0.25">
      <c r="A20">
        <v>10101020108</v>
      </c>
      <c r="B20" s="10" t="s">
        <v>18</v>
      </c>
      <c r="C20" s="26"/>
      <c r="D20" s="27">
        <f>745964.14+854.91+12797.47+8263.31+29351.73-535533.86</f>
        <v>261697.70000000007</v>
      </c>
      <c r="E20" s="28"/>
      <c r="F20" s="13"/>
    </row>
    <row r="21" spans="1:6" ht="15" customHeight="1" x14ac:dyDescent="0.25">
      <c r="A21">
        <v>10101020110</v>
      </c>
      <c r="B21" s="10" t="s">
        <v>19</v>
      </c>
      <c r="C21" s="26"/>
      <c r="D21" s="27">
        <f>1995259.91-1981335.98+349081.17-7647.01-454.58+491140.67-186388.52-231.18+221023.74-37452.11+89447.88-522754.02-436.76</f>
        <v>409253.20999999985</v>
      </c>
      <c r="E21" s="28"/>
      <c r="F21" s="13"/>
    </row>
    <row r="22" spans="1:6" ht="15" customHeight="1" x14ac:dyDescent="0.25">
      <c r="A22">
        <v>106</v>
      </c>
      <c r="B22" s="4" t="s">
        <v>20</v>
      </c>
      <c r="C22" s="17"/>
      <c r="D22" s="29"/>
      <c r="E22" s="30">
        <f>E24+E39+E41</f>
        <v>11047548.640000001</v>
      </c>
      <c r="F22" s="13"/>
    </row>
    <row r="23" spans="1:6" ht="15" customHeight="1" x14ac:dyDescent="0.25">
      <c r="A23">
        <v>10601</v>
      </c>
      <c r="B23" s="4" t="s">
        <v>7</v>
      </c>
      <c r="C23" s="20"/>
      <c r="D23" s="22">
        <f>E22</f>
        <v>11047548.640000001</v>
      </c>
      <c r="F23" s="13"/>
    </row>
    <row r="24" spans="1:6" ht="15" customHeight="1" x14ac:dyDescent="0.25">
      <c r="A24">
        <v>1060101</v>
      </c>
      <c r="B24" s="4" t="s">
        <v>21</v>
      </c>
      <c r="C24" s="2"/>
      <c r="E24" s="9">
        <f>D25+D26+D27+D28+D29+D30+D31+D32+D33+D34+D35+D36+D37+D38</f>
        <v>815675.83000000007</v>
      </c>
      <c r="F24" s="13"/>
    </row>
    <row r="25" spans="1:6" ht="15" customHeight="1" x14ac:dyDescent="0.25">
      <c r="A25">
        <v>106010101</v>
      </c>
      <c r="B25" s="31" t="s">
        <v>22</v>
      </c>
      <c r="C25" s="32"/>
      <c r="D25" s="33">
        <v>3870.58</v>
      </c>
      <c r="E25" s="15"/>
      <c r="F25" s="13"/>
    </row>
    <row r="26" spans="1:6" ht="15" customHeight="1" x14ac:dyDescent="0.25">
      <c r="A26">
        <v>106010102</v>
      </c>
      <c r="B26" s="31" t="s">
        <v>23</v>
      </c>
      <c r="C26" s="17"/>
      <c r="D26" s="33">
        <v>21860.25</v>
      </c>
      <c r="E26" s="19"/>
      <c r="F26" s="13"/>
    </row>
    <row r="27" spans="1:6" ht="15" customHeight="1" x14ac:dyDescent="0.25">
      <c r="A27">
        <v>106010103</v>
      </c>
      <c r="B27" s="31" t="s">
        <v>24</v>
      </c>
      <c r="C27" s="20"/>
      <c r="D27" s="33">
        <v>271500</v>
      </c>
      <c r="E27" s="19"/>
      <c r="F27" s="13"/>
    </row>
    <row r="28" spans="1:6" ht="15" customHeight="1" x14ac:dyDescent="0.25">
      <c r="A28">
        <v>106010104</v>
      </c>
      <c r="B28" s="31" t="s">
        <v>25</v>
      </c>
      <c r="C28" s="17"/>
      <c r="D28" s="33">
        <v>15540</v>
      </c>
      <c r="E28" s="19"/>
      <c r="F28" s="13"/>
    </row>
    <row r="29" spans="1:6" ht="15" customHeight="1" x14ac:dyDescent="0.25">
      <c r="A29">
        <v>106010105</v>
      </c>
      <c r="B29" s="31" t="s">
        <v>26</v>
      </c>
      <c r="C29" s="20"/>
      <c r="D29" s="33">
        <v>14905</v>
      </c>
      <c r="E29" s="19"/>
      <c r="F29" s="13"/>
    </row>
    <row r="30" spans="1:6" ht="15" customHeight="1" x14ac:dyDescent="0.25">
      <c r="A30">
        <v>106010108</v>
      </c>
      <c r="B30" s="34" t="s">
        <v>27</v>
      </c>
      <c r="C30" s="32"/>
      <c r="D30" s="33">
        <v>90000</v>
      </c>
      <c r="E30" s="15"/>
    </row>
    <row r="31" spans="1:6" ht="15" customHeight="1" x14ac:dyDescent="0.25">
      <c r="A31">
        <v>106010112</v>
      </c>
      <c r="B31" s="34" t="s">
        <v>28</v>
      </c>
      <c r="C31" s="32"/>
      <c r="D31" s="33">
        <v>60000</v>
      </c>
      <c r="E31" s="15"/>
    </row>
    <row r="32" spans="1:6" ht="15" customHeight="1" x14ac:dyDescent="0.25">
      <c r="A32">
        <v>106010119</v>
      </c>
      <c r="B32" s="35" t="s">
        <v>29</v>
      </c>
      <c r="C32" s="32"/>
      <c r="D32" s="33">
        <v>70000</v>
      </c>
      <c r="E32" s="15"/>
    </row>
    <row r="33" spans="1:5" ht="15" customHeight="1" x14ac:dyDescent="0.25">
      <c r="A33">
        <v>106010120</v>
      </c>
      <c r="B33" s="35" t="s">
        <v>30</v>
      </c>
      <c r="C33" s="32"/>
      <c r="D33" s="33">
        <v>40000</v>
      </c>
      <c r="E33" s="15"/>
    </row>
    <row r="34" spans="1:5" ht="15" customHeight="1" x14ac:dyDescent="0.25">
      <c r="A34">
        <v>106010121</v>
      </c>
      <c r="B34" s="36" t="s">
        <v>31</v>
      </c>
      <c r="C34" s="37"/>
      <c r="D34" s="38">
        <v>30000</v>
      </c>
      <c r="E34" s="15"/>
    </row>
    <row r="35" spans="1:5" ht="15" customHeight="1" x14ac:dyDescent="0.25">
      <c r="A35">
        <v>106010122</v>
      </c>
      <c r="B35" s="36" t="s">
        <v>32</v>
      </c>
      <c r="C35" s="37"/>
      <c r="D35" s="38">
        <v>75000</v>
      </c>
      <c r="E35" s="15"/>
    </row>
    <row r="36" spans="1:5" ht="15" customHeight="1" x14ac:dyDescent="0.25">
      <c r="A36">
        <v>106010123</v>
      </c>
      <c r="B36" s="39" t="s">
        <v>33</v>
      </c>
      <c r="C36" s="40"/>
      <c r="D36" s="38">
        <v>36000</v>
      </c>
      <c r="E36" s="29"/>
    </row>
    <row r="37" spans="1:5" ht="15" customHeight="1" x14ac:dyDescent="0.25">
      <c r="A37">
        <v>106010124</v>
      </c>
      <c r="B37" s="41" t="s">
        <v>34</v>
      </c>
      <c r="C37" s="40"/>
      <c r="D37" s="38">
        <v>51000</v>
      </c>
      <c r="E37" s="42"/>
    </row>
    <row r="38" spans="1:5" ht="15" customHeight="1" x14ac:dyDescent="0.25">
      <c r="A38">
        <v>106010125</v>
      </c>
      <c r="B38" s="41" t="s">
        <v>35</v>
      </c>
      <c r="C38" s="40"/>
      <c r="D38" s="38">
        <v>36000</v>
      </c>
      <c r="E38" s="29"/>
    </row>
    <row r="39" spans="1:5" ht="15" customHeight="1" x14ac:dyDescent="0.25">
      <c r="A39">
        <v>1060102</v>
      </c>
      <c r="B39" s="43" t="s">
        <v>36</v>
      </c>
      <c r="C39" s="44"/>
      <c r="D39" s="33"/>
      <c r="E39" s="45">
        <f>D40</f>
        <v>6571677.4600000009</v>
      </c>
    </row>
    <row r="40" spans="1:5" ht="15" customHeight="1" x14ac:dyDescent="0.25">
      <c r="A40">
        <v>106010203</v>
      </c>
      <c r="B40" s="46" t="s">
        <v>37</v>
      </c>
      <c r="C40" s="44"/>
      <c r="D40" s="33">
        <f>14915073.91+21240+21240+82135.19+2826778.97-796199.88-10498590.73</f>
        <v>6571677.4600000009</v>
      </c>
      <c r="E40" s="29"/>
    </row>
    <row r="41" spans="1:5" ht="15" customHeight="1" x14ac:dyDescent="0.25">
      <c r="A41" s="47">
        <v>1060103</v>
      </c>
      <c r="B41" s="43" t="s">
        <v>38</v>
      </c>
      <c r="C41" s="44"/>
      <c r="D41" s="33"/>
      <c r="E41" s="45">
        <f>+D42</f>
        <v>3660195.35</v>
      </c>
    </row>
    <row r="42" spans="1:5" ht="23.25" customHeight="1" x14ac:dyDescent="0.25">
      <c r="A42">
        <v>106010301</v>
      </c>
      <c r="B42" s="46" t="s">
        <v>39</v>
      </c>
      <c r="C42" s="44"/>
      <c r="D42" s="33">
        <v>3660195.35</v>
      </c>
      <c r="E42" s="29"/>
    </row>
    <row r="43" spans="1:5" ht="16.5" customHeight="1" x14ac:dyDescent="0.25">
      <c r="B43" s="46"/>
      <c r="C43" s="44"/>
      <c r="D43" s="33"/>
      <c r="E43" s="29"/>
    </row>
    <row r="44" spans="1:5" ht="15" customHeight="1" x14ac:dyDescent="0.25">
      <c r="A44">
        <v>11</v>
      </c>
      <c r="B44" s="46" t="s">
        <v>40</v>
      </c>
      <c r="C44" s="44"/>
      <c r="D44" s="33"/>
      <c r="E44" s="45">
        <f>D45</f>
        <v>49801933.400000006</v>
      </c>
    </row>
    <row r="45" spans="1:5" ht="15" customHeight="1" x14ac:dyDescent="0.25">
      <c r="A45" s="47">
        <v>1103</v>
      </c>
      <c r="B45" s="43" t="s">
        <v>41</v>
      </c>
      <c r="C45" s="44"/>
      <c r="D45" s="45">
        <f>D46</f>
        <v>49801933.400000006</v>
      </c>
      <c r="E45" s="29"/>
    </row>
    <row r="46" spans="1:5" ht="15" customHeight="1" x14ac:dyDescent="0.25">
      <c r="A46">
        <v>110301</v>
      </c>
      <c r="B46" s="46" t="s">
        <v>42</v>
      </c>
      <c r="C46" s="44"/>
      <c r="D46" s="33">
        <f>D47+D48+D51+D52+D53+D55</f>
        <v>49801933.400000006</v>
      </c>
      <c r="E46" s="29"/>
    </row>
    <row r="47" spans="1:5" ht="15" customHeight="1" x14ac:dyDescent="0.25">
      <c r="A47">
        <v>11030101</v>
      </c>
      <c r="B47" s="46" t="s">
        <v>43</v>
      </c>
      <c r="C47" s="44"/>
      <c r="D47" s="33">
        <v>38787166.299999997</v>
      </c>
      <c r="E47" s="29"/>
    </row>
    <row r="48" spans="1:5" ht="23.25" customHeight="1" x14ac:dyDescent="0.25">
      <c r="A48" s="47">
        <v>11030102</v>
      </c>
      <c r="B48" s="43" t="s">
        <v>44</v>
      </c>
      <c r="C48" s="44"/>
      <c r="D48" s="48">
        <f>47043341.33+1906665.51+915000.01+242718.94+670500+362608.15-3606779.58-21240+415149.31-14172977.12</f>
        <v>33754986.549999997</v>
      </c>
      <c r="E48" s="29"/>
    </row>
    <row r="49" spans="1:5" ht="15" customHeight="1" x14ac:dyDescent="0.25">
      <c r="A49">
        <v>1103010201</v>
      </c>
      <c r="B49" s="46" t="s">
        <v>45</v>
      </c>
      <c r="C49" s="44"/>
      <c r="D49" s="33">
        <f>8434262.62+125434+1894979.72+606958.73+7375.68+11434744.89</f>
        <v>22503755.640000001</v>
      </c>
      <c r="E49" s="29"/>
    </row>
    <row r="50" spans="1:5" ht="15" customHeight="1" x14ac:dyDescent="0.25">
      <c r="A50">
        <v>1103010202</v>
      </c>
      <c r="B50" s="46" t="s">
        <v>46</v>
      </c>
      <c r="C50" s="44"/>
      <c r="D50" s="33">
        <v>11251230.91</v>
      </c>
      <c r="E50" s="29"/>
    </row>
    <row r="51" spans="1:5" ht="15" customHeight="1" x14ac:dyDescent="0.25">
      <c r="A51">
        <v>11030103</v>
      </c>
      <c r="B51" s="46" t="s">
        <v>47</v>
      </c>
      <c r="C51" s="44"/>
      <c r="D51" s="33">
        <f>51882787.82-3101338-5223949.35+500043.52</f>
        <v>44057543.990000002</v>
      </c>
      <c r="E51" s="29"/>
    </row>
    <row r="52" spans="1:5" ht="15" customHeight="1" x14ac:dyDescent="0.25">
      <c r="A52">
        <v>11030105</v>
      </c>
      <c r="B52" s="46" t="s">
        <v>48</v>
      </c>
      <c r="C52" s="44"/>
      <c r="D52" s="33">
        <f>4478802.42-236034.75+45892.8+37119.52+75770.73+23891.46+55596.73+481437.91-894010.49-1898513.99</f>
        <v>2169952.34</v>
      </c>
      <c r="E52" s="29"/>
    </row>
    <row r="53" spans="1:5" ht="15" customHeight="1" x14ac:dyDescent="0.25">
      <c r="A53" s="49">
        <v>11030106</v>
      </c>
      <c r="B53" s="50" t="s">
        <v>49</v>
      </c>
      <c r="C53" s="44"/>
      <c r="D53" s="33">
        <f>1091234.31+278227.48+72463.44-399891.01+109199.02-720919.44+4706849.79</f>
        <v>5137163.59</v>
      </c>
      <c r="E53" s="29"/>
    </row>
    <row r="54" spans="1:5" ht="8.25" customHeight="1" x14ac:dyDescent="0.25">
      <c r="A54" s="49"/>
      <c r="B54" s="50"/>
      <c r="C54" s="44"/>
      <c r="D54" s="33"/>
      <c r="E54" s="29"/>
    </row>
    <row r="55" spans="1:5" ht="15" customHeight="1" x14ac:dyDescent="0.25">
      <c r="A55" s="47">
        <v>11030199</v>
      </c>
      <c r="B55" s="43" t="s">
        <v>50</v>
      </c>
      <c r="C55" s="44"/>
      <c r="D55" s="45">
        <f>D56+D57+D58+D59+D60+D61</f>
        <v>-74104879.370000005</v>
      </c>
      <c r="E55" s="29"/>
    </row>
    <row r="56" spans="1:5" ht="15" customHeight="1" x14ac:dyDescent="0.25">
      <c r="A56">
        <v>1103019901</v>
      </c>
      <c r="B56" s="46" t="s">
        <v>43</v>
      </c>
      <c r="C56" s="44"/>
      <c r="D56" s="33">
        <f>-17092041.31</f>
        <v>-17092041.309999999</v>
      </c>
      <c r="E56" s="29"/>
    </row>
    <row r="57" spans="1:5" ht="15" customHeight="1" x14ac:dyDescent="0.25">
      <c r="A57">
        <v>1103019902</v>
      </c>
      <c r="B57" s="46" t="s">
        <v>51</v>
      </c>
      <c r="C57" s="44"/>
      <c r="D57" s="33">
        <f>-27304918.48+2700517-2582243.13-10732.26+2582243.13+1045942.67+4039932.93-274541.63+163867.17</f>
        <v>-19639932.599999998</v>
      </c>
      <c r="E57" s="29"/>
    </row>
    <row r="58" spans="1:5" ht="15" customHeight="1" x14ac:dyDescent="0.25">
      <c r="A58">
        <v>1103019903</v>
      </c>
      <c r="B58" s="46" t="s">
        <v>52</v>
      </c>
      <c r="C58" s="44"/>
      <c r="D58" s="33">
        <f>-32632905.94-359269.05-9565.8+5223934.35-242110.69+3312062.67</f>
        <v>-24707854.460000008</v>
      </c>
      <c r="E58" s="29"/>
    </row>
    <row r="59" spans="1:5" ht="15" customHeight="1" x14ac:dyDescent="0.25">
      <c r="A59">
        <v>1103019904</v>
      </c>
      <c r="B59" s="46" t="s">
        <v>53</v>
      </c>
      <c r="C59" s="44"/>
      <c r="D59" s="33">
        <f>-7534055.84-34502.58+1997992.63-58792.59-3090161.58</f>
        <v>-8719519.9600000009</v>
      </c>
      <c r="E59" s="29"/>
    </row>
    <row r="60" spans="1:5" ht="15" customHeight="1" x14ac:dyDescent="0.25">
      <c r="A60">
        <v>1103019905</v>
      </c>
      <c r="B60" s="46" t="s">
        <v>48</v>
      </c>
      <c r="C60" s="44"/>
      <c r="D60" s="33">
        <f>-2878523.43-2471.44-1131.42+1227530.81-71962.29-115772.56</f>
        <v>-1842330.33</v>
      </c>
      <c r="E60" s="29"/>
    </row>
    <row r="61" spans="1:5" ht="15" customHeight="1" x14ac:dyDescent="0.25">
      <c r="A61">
        <v>1103019906</v>
      </c>
      <c r="B61" s="46" t="s">
        <v>49</v>
      </c>
      <c r="C61" s="44"/>
      <c r="D61" s="33">
        <v>-2103200.71</v>
      </c>
      <c r="E61" s="29"/>
    </row>
    <row r="62" spans="1:5" ht="15" customHeight="1" x14ac:dyDescent="0.25">
      <c r="A62" s="47">
        <v>1104</v>
      </c>
      <c r="B62" s="43" t="s">
        <v>54</v>
      </c>
      <c r="C62" s="44"/>
      <c r="D62" s="45"/>
      <c r="E62" s="45">
        <f>+D63</f>
        <v>6504406.9499999993</v>
      </c>
    </row>
    <row r="63" spans="1:5" ht="15" customHeight="1" x14ac:dyDescent="0.25">
      <c r="A63" s="47">
        <v>110401</v>
      </c>
      <c r="B63" s="43" t="s">
        <v>54</v>
      </c>
      <c r="C63" s="44"/>
      <c r="D63" s="45">
        <f>+D64+D65+D66+D69</f>
        <v>6504406.9499999993</v>
      </c>
      <c r="E63" s="29"/>
    </row>
    <row r="64" spans="1:5" ht="15" customHeight="1" x14ac:dyDescent="0.25">
      <c r="A64">
        <v>11040101</v>
      </c>
      <c r="B64" s="46" t="s">
        <v>55</v>
      </c>
      <c r="C64" s="44"/>
      <c r="D64" s="33"/>
      <c r="E64" s="29"/>
    </row>
    <row r="65" spans="1:5" ht="22.5" customHeight="1" x14ac:dyDescent="0.25">
      <c r="A65">
        <v>11040102</v>
      </c>
      <c r="B65" s="46" t="s">
        <v>56</v>
      </c>
      <c r="C65" s="44"/>
      <c r="D65" s="33">
        <f>130839.61+10519830.73</f>
        <v>10650670.34</v>
      </c>
      <c r="E65" s="29"/>
    </row>
    <row r="66" spans="1:5" ht="24.75" customHeight="1" x14ac:dyDescent="0.25">
      <c r="A66">
        <v>110401998</v>
      </c>
      <c r="B66" s="43" t="s">
        <v>57</v>
      </c>
      <c r="C66" s="44"/>
      <c r="D66" s="33"/>
      <c r="E66" s="29"/>
    </row>
    <row r="67" spans="1:5" ht="15" customHeight="1" x14ac:dyDescent="0.25">
      <c r="A67">
        <v>110401998</v>
      </c>
      <c r="B67" s="46" t="s">
        <v>54</v>
      </c>
      <c r="C67" s="44"/>
      <c r="D67" s="33"/>
      <c r="E67" s="29"/>
    </row>
    <row r="68" spans="1:5" ht="15" customHeight="1" x14ac:dyDescent="0.25">
      <c r="A68">
        <v>11040199801</v>
      </c>
      <c r="B68" s="46" t="s">
        <v>58</v>
      </c>
      <c r="C68" s="44"/>
      <c r="D68" s="33"/>
      <c r="E68" s="29"/>
    </row>
    <row r="69" spans="1:5" ht="24" customHeight="1" x14ac:dyDescent="0.25">
      <c r="A69">
        <v>11040199802</v>
      </c>
      <c r="B69" s="46" t="s">
        <v>59</v>
      </c>
      <c r="C69" s="44"/>
      <c r="D69" s="33">
        <f>-4039932.93+117858.27-224188.73</f>
        <v>-4146263.39</v>
      </c>
      <c r="E69" s="29"/>
    </row>
    <row r="70" spans="1:5" ht="15" customHeight="1" x14ac:dyDescent="0.25">
      <c r="B70" s="43"/>
      <c r="C70" s="44"/>
      <c r="D70" s="29"/>
      <c r="E70" s="45"/>
    </row>
    <row r="71" spans="1:5" ht="15" customHeight="1" x14ac:dyDescent="0.25">
      <c r="A71">
        <v>2</v>
      </c>
      <c r="B71" s="43" t="s">
        <v>60</v>
      </c>
      <c r="C71" s="44"/>
      <c r="D71" s="29"/>
      <c r="E71" s="45">
        <f>D72</f>
        <v>7639664.0000000009</v>
      </c>
    </row>
    <row r="72" spans="1:5" ht="15" customHeight="1" x14ac:dyDescent="0.25">
      <c r="A72">
        <v>20</v>
      </c>
      <c r="B72" s="43" t="s">
        <v>61</v>
      </c>
      <c r="C72" s="44"/>
      <c r="D72" s="45">
        <f>D73+D75+D76</f>
        <v>7639664.0000000009</v>
      </c>
      <c r="E72" s="45"/>
    </row>
    <row r="73" spans="1:5" ht="15" customHeight="1" x14ac:dyDescent="0.25">
      <c r="A73">
        <v>201</v>
      </c>
      <c r="B73" s="43" t="s">
        <v>7</v>
      </c>
      <c r="C73" s="44"/>
      <c r="D73" s="45">
        <f>D74</f>
        <v>6380814.7000000002</v>
      </c>
      <c r="E73" s="45"/>
    </row>
    <row r="74" spans="1:5" ht="15" customHeight="1" x14ac:dyDescent="0.25">
      <c r="A74">
        <v>2010101</v>
      </c>
      <c r="B74" s="43" t="s">
        <v>62</v>
      </c>
      <c r="C74" s="44"/>
      <c r="D74" s="33">
        <v>6380814.7000000002</v>
      </c>
      <c r="E74" s="45"/>
    </row>
    <row r="75" spans="1:5" ht="15" customHeight="1" x14ac:dyDescent="0.25">
      <c r="A75">
        <v>2010102</v>
      </c>
      <c r="B75" s="43" t="s">
        <v>63</v>
      </c>
      <c r="C75" s="44"/>
      <c r="D75" s="45">
        <f>2692624.01+5840883.23-2152320-5025673.23+5033193.23-5025673.23-205700-760-200000.01-100000+1709488.55-319467.55-351384+138738.14+325601.62+196824-1090622.62+36727.38-267784</f>
        <v>1234695.52</v>
      </c>
      <c r="E75" s="45"/>
    </row>
    <row r="76" spans="1:5" ht="31.5" customHeight="1" x14ac:dyDescent="0.25">
      <c r="B76" s="43" t="s">
        <v>64</v>
      </c>
      <c r="C76" s="44"/>
      <c r="D76" s="45">
        <f>D78+D77+D79</f>
        <v>24153.78</v>
      </c>
      <c r="E76" s="45"/>
    </row>
    <row r="77" spans="1:5" ht="15" customHeight="1" x14ac:dyDescent="0.25">
      <c r="B77" s="43" t="s">
        <v>65</v>
      </c>
      <c r="C77" s="44"/>
      <c r="D77" s="45">
        <f>777.97+11700</f>
        <v>12477.97</v>
      </c>
      <c r="E77" s="45"/>
    </row>
    <row r="78" spans="1:5" ht="15" customHeight="1" x14ac:dyDescent="0.25">
      <c r="B78" s="43" t="s">
        <v>66</v>
      </c>
      <c r="C78" s="44"/>
      <c r="D78" s="45">
        <f>2009.64+3971.19-805.02</f>
        <v>5175.8099999999995</v>
      </c>
      <c r="E78" s="45"/>
    </row>
    <row r="79" spans="1:5" ht="15" customHeight="1" x14ac:dyDescent="0.25">
      <c r="B79" s="43" t="s">
        <v>67</v>
      </c>
      <c r="C79" s="44"/>
      <c r="D79" s="45">
        <v>6500</v>
      </c>
      <c r="E79" s="45"/>
    </row>
    <row r="80" spans="1:5" ht="15" customHeight="1" x14ac:dyDescent="0.25">
      <c r="B80" s="43"/>
      <c r="C80" s="44"/>
      <c r="D80" s="45"/>
      <c r="E80" s="45"/>
    </row>
    <row r="81" spans="1:6" ht="15" customHeight="1" x14ac:dyDescent="0.25">
      <c r="A81">
        <v>3</v>
      </c>
      <c r="B81" s="43" t="s">
        <v>68</v>
      </c>
      <c r="C81" s="44"/>
      <c r="D81" s="45"/>
      <c r="E81" s="22">
        <f>D82</f>
        <v>80919130.050000072</v>
      </c>
    </row>
    <row r="82" spans="1:6" ht="15" customHeight="1" x14ac:dyDescent="0.25">
      <c r="A82">
        <v>30</v>
      </c>
      <c r="B82" s="43" t="s">
        <v>69</v>
      </c>
      <c r="C82" s="44"/>
      <c r="D82" s="22">
        <f>D83+D84+D85+D86+D87+D88</f>
        <v>80919130.050000072</v>
      </c>
      <c r="E82" s="45"/>
    </row>
    <row r="83" spans="1:6" ht="15" customHeight="1" x14ac:dyDescent="0.25">
      <c r="A83">
        <v>301</v>
      </c>
      <c r="B83" s="43" t="s">
        <v>70</v>
      </c>
      <c r="C83" s="44"/>
      <c r="D83" s="22">
        <v>64329165.399999999</v>
      </c>
      <c r="E83" s="45"/>
    </row>
    <row r="84" spans="1:6" ht="15" customHeight="1" x14ac:dyDescent="0.25">
      <c r="A84">
        <v>30101</v>
      </c>
      <c r="B84" s="43" t="s">
        <v>71</v>
      </c>
      <c r="C84" s="44"/>
      <c r="D84" s="22">
        <v>1112000</v>
      </c>
      <c r="E84" s="45"/>
    </row>
    <row r="85" spans="1:6" ht="15" customHeight="1" x14ac:dyDescent="0.25">
      <c r="A85">
        <v>302</v>
      </c>
      <c r="B85" s="43" t="s">
        <v>72</v>
      </c>
      <c r="C85" s="44"/>
      <c r="D85" s="22">
        <v>5673960.8300000001</v>
      </c>
      <c r="E85" s="45"/>
    </row>
    <row r="86" spans="1:6" ht="15" customHeight="1" x14ac:dyDescent="0.25">
      <c r="A86">
        <v>303</v>
      </c>
      <c r="B86" s="43" t="s">
        <v>73</v>
      </c>
      <c r="C86" s="44"/>
      <c r="D86" s="22">
        <f>-11492926.23+3194473.35</f>
        <v>-8298452.8800000008</v>
      </c>
      <c r="E86" s="45"/>
    </row>
    <row r="87" spans="1:6" ht="15" customHeight="1" x14ac:dyDescent="0.25">
      <c r="A87">
        <v>304</v>
      </c>
      <c r="B87" s="43" t="s">
        <v>74</v>
      </c>
      <c r="C87" s="44"/>
      <c r="D87" s="22">
        <f>543357.68+1350258.35+2700517</f>
        <v>4594133.03</v>
      </c>
      <c r="E87" s="45"/>
    </row>
    <row r="88" spans="1:6" ht="15" customHeight="1" x14ac:dyDescent="0.25">
      <c r="A88">
        <v>305</v>
      </c>
      <c r="B88" s="43" t="s">
        <v>75</v>
      </c>
      <c r="C88" s="44"/>
      <c r="D88" s="22">
        <f>+'[1]Estado de resultado noviembre'!F117</f>
        <v>13508323.670000076</v>
      </c>
      <c r="E88" s="45"/>
    </row>
    <row r="89" spans="1:6" x14ac:dyDescent="0.25">
      <c r="B89" s="43"/>
      <c r="C89" s="44"/>
      <c r="D89" s="29"/>
      <c r="E89" s="45"/>
    </row>
    <row r="90" spans="1:6" ht="17.25" x14ac:dyDescent="0.4">
      <c r="B90" s="51" t="s">
        <v>76</v>
      </c>
      <c r="C90" s="52"/>
      <c r="D90" s="53" t="s">
        <v>77</v>
      </c>
      <c r="E90" s="54"/>
      <c r="F90" s="55"/>
    </row>
    <row r="91" spans="1:6" ht="17.25" x14ac:dyDescent="0.4">
      <c r="B91" s="56"/>
      <c r="C91" s="52"/>
      <c r="D91" s="57"/>
      <c r="E91" s="58"/>
    </row>
    <row r="92" spans="1:6" ht="17.25" x14ac:dyDescent="0.4">
      <c r="B92" s="56"/>
      <c r="C92" s="52"/>
      <c r="D92" s="57"/>
      <c r="E92" s="58"/>
    </row>
    <row r="93" spans="1:6" ht="17.25" x14ac:dyDescent="0.4">
      <c r="B93" s="56"/>
      <c r="C93" s="52"/>
      <c r="D93" s="57"/>
      <c r="E93" s="58"/>
    </row>
    <row r="94" spans="1:6" ht="17.25" x14ac:dyDescent="0.4">
      <c r="B94" s="56"/>
      <c r="C94" s="52"/>
      <c r="D94" s="57"/>
      <c r="E94" s="58"/>
    </row>
    <row r="95" spans="1:6" x14ac:dyDescent="0.25">
      <c r="B95" s="59"/>
      <c r="C95" s="52"/>
      <c r="D95" s="60"/>
      <c r="E95" s="61"/>
      <c r="F95" s="62"/>
    </row>
    <row r="96" spans="1:6" x14ac:dyDescent="0.25">
      <c r="B96" s="63" t="s">
        <v>78</v>
      </c>
      <c r="C96" s="64"/>
      <c r="D96" s="65"/>
      <c r="E96" s="66" t="s">
        <v>79</v>
      </c>
      <c r="F96" s="66"/>
    </row>
    <row r="97" spans="2:6" x14ac:dyDescent="0.25">
      <c r="B97" s="47"/>
      <c r="C97" s="47"/>
      <c r="D97" s="67"/>
      <c r="E97" s="47"/>
      <c r="F97" s="47"/>
    </row>
    <row r="98" spans="2:6" x14ac:dyDescent="0.25">
      <c r="D98" s="56"/>
    </row>
    <row r="101" spans="2:6" x14ac:dyDescent="0.25">
      <c r="D101" s="7"/>
    </row>
  </sheetData>
  <mergeCells count="5">
    <mergeCell ref="B1:E1"/>
    <mergeCell ref="B2:E2"/>
    <mergeCell ref="B3:E3"/>
    <mergeCell ref="B4:E4"/>
    <mergeCell ref="E96:F96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Suanny Colon</dc:creator>
  <cp:lastModifiedBy>Suanny Colon</cp:lastModifiedBy>
  <dcterms:created xsi:type="dcterms:W3CDTF">2023-12-12T16:14:15Z</dcterms:created>
  <dcterms:modified xsi:type="dcterms:W3CDTF">2023-12-12T16:22:04Z</dcterms:modified>
</cp:coreProperties>
</file>